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9170" windowHeight="6200" activeTab="0"/>
  </bookViews>
  <sheets>
    <sheet name="Ожидаемое исп." sheetId="1" r:id="rId1"/>
  </sheets>
  <definedNames>
    <definedName name="dDiff">#REF!</definedName>
    <definedName name="dExec">#REF!</definedName>
    <definedName name="dPlan">#REF!</definedName>
    <definedName name="hDonorFlags">#REF!</definedName>
    <definedName name="hExpenseFlags">#REF!</definedName>
    <definedName name="hProfitFlags">#REF!</definedName>
    <definedName name="phClassName">#REF!</definedName>
    <definedName name="tClassCode">#REF!</definedName>
    <definedName name="tExec">#REF!</definedName>
    <definedName name="Total">#REF!</definedName>
    <definedName name="ttClassName">#REF!</definedName>
  </definedNames>
  <calcPr fullCalcOnLoad="1"/>
</workbook>
</file>

<file path=xl/sharedStrings.xml><?xml version="1.0" encoding="utf-8"?>
<sst xmlns="http://schemas.openxmlformats.org/spreadsheetml/2006/main" count="239" uniqueCount="202">
  <si>
    <t>Наименование</t>
  </si>
  <si>
    <t>Код расхода по БК</t>
  </si>
  <si>
    <t>Резервные фонды местных администраций</t>
  </si>
  <si>
    <t>Возмещение разницы в цене за население учреждениям топливно-энергетического комплекса</t>
  </si>
  <si>
    <t>Программа "Проведение лесоохранных мероприятий в городских лесах"</t>
  </si>
  <si>
    <t>Программа "Строительство и реконструкция объектов"</t>
  </si>
  <si>
    <t>Благоустройство</t>
  </si>
  <si>
    <t>Уличное освещение</t>
  </si>
  <si>
    <t>Озеленение</t>
  </si>
  <si>
    <t>Программа "Безопасность дорожного движения"</t>
  </si>
  <si>
    <t>Библиотеки</t>
  </si>
  <si>
    <t>Программа "Средства массовой информации"</t>
  </si>
  <si>
    <t>901 1301 0650300 013 231</t>
  </si>
  <si>
    <t>Процентные платежи по муниципальному долгу</t>
  </si>
  <si>
    <t>01</t>
  </si>
  <si>
    <t>Общегосударственные вопросы</t>
  </si>
  <si>
    <t>0102</t>
  </si>
  <si>
    <t>0104</t>
  </si>
  <si>
    <t>Обслуживание государственного и муниципального долга</t>
  </si>
  <si>
    <t>0111</t>
  </si>
  <si>
    <t>0113</t>
  </si>
  <si>
    <t>Другие общегосударственные вопросы</t>
  </si>
  <si>
    <t>0309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</si>
  <si>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</si>
  <si>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</si>
  <si>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</si>
  <si>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</si>
  <si>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0402</t>
  </si>
  <si>
    <t>Топливно-энергетический комплекс</t>
  </si>
  <si>
    <t>0407</t>
  </si>
  <si>
    <t>Лесное хозяйство</t>
  </si>
  <si>
    <t>0412</t>
  </si>
  <si>
    <t>Другие вопросы в области национальной экономики</t>
  </si>
  <si>
    <t>05</t>
  </si>
  <si>
    <t>0501</t>
  </si>
  <si>
    <t>Жилищно-коммунальное хозяйство</t>
  </si>
  <si>
    <t>Жилищное хозяйство</t>
  </si>
  <si>
    <t>0502</t>
  </si>
  <si>
    <t>Коммунальное хозяйство</t>
  </si>
  <si>
    <t>0503</t>
  </si>
  <si>
    <t>0801</t>
  </si>
  <si>
    <t>Культура</t>
  </si>
  <si>
    <t>1101</t>
  </si>
  <si>
    <t>11</t>
  </si>
  <si>
    <t>Физическая культура</t>
  </si>
  <si>
    <t>1105</t>
  </si>
  <si>
    <t>Другие вопросы в области физической культуры и спорта</t>
  </si>
  <si>
    <t>12</t>
  </si>
  <si>
    <t>1204</t>
  </si>
  <si>
    <t>Средства массовой информации</t>
  </si>
  <si>
    <t>Другие вопросы в области средств массовой информации</t>
  </si>
  <si>
    <t>13</t>
  </si>
  <si>
    <t>1301</t>
  </si>
  <si>
    <t>РЕЗУЛЬТАТ ИСПОЛНЕНИЯ БЮДЖЕТА (ДЕФИЦИТ / ПРОФИЦИТ)</t>
  </si>
  <si>
    <t>ДОХОДЫ БЮДЖЕТА — ВСЕГО</t>
  </si>
  <si>
    <t>в том числе:</t>
  </si>
  <si>
    <t>08</t>
  </si>
  <si>
    <t>Культура, кинематография, средства массовой информации</t>
  </si>
  <si>
    <t>РАСХОДЫ БЮДЖЕТА — ВСЕГО</t>
  </si>
  <si>
    <t>Х</t>
  </si>
  <si>
    <t>Тыс.руб.</t>
  </si>
  <si>
    <t>Программа "Благоустройство района"</t>
  </si>
  <si>
    <t>Программа "Обеспечение безопасности условий жизни населения"</t>
  </si>
  <si>
    <t>0409</t>
  </si>
  <si>
    <t>Дорожное хозяйство</t>
  </si>
  <si>
    <t>901 0409 7951700 244</t>
  </si>
  <si>
    <t>901 0409 7952400 244</t>
  </si>
  <si>
    <t xml:space="preserve">901 0409 7952800 244 </t>
  </si>
  <si>
    <t>901 1204 7950300 244</t>
  </si>
  <si>
    <t>Администрация Мундыбашского городского поселения</t>
  </si>
  <si>
    <t>Программа "Охрана общественного порядка"</t>
  </si>
  <si>
    <t>02</t>
  </si>
  <si>
    <t>Национальная оборона</t>
  </si>
  <si>
    <t>0203</t>
  </si>
  <si>
    <t>Мобилизационная и вневойсковая подготовка</t>
  </si>
  <si>
    <t>0310</t>
  </si>
  <si>
    <t>Обеспечение пожарной безопасности</t>
  </si>
  <si>
    <t>Программа "Транспорт"</t>
  </si>
  <si>
    <t>Программа "Содержание автомобильных дорог"</t>
  </si>
  <si>
    <t>0107</t>
  </si>
  <si>
    <t>Обеспечение проведения выборов и референдумов</t>
  </si>
  <si>
    <t>Программа "Совершенствование системы поощрения и награждения"</t>
  </si>
  <si>
    <t>0314</t>
  </si>
  <si>
    <t>Другие вопросы в области национальной безопасности и правоохранительной деятельности</t>
  </si>
  <si>
    <t>Развитие физической культуры</t>
  </si>
  <si>
    <t>90101137310020050540</t>
  </si>
  <si>
    <t>90105032400012390831</t>
  </si>
  <si>
    <t>Налог на доходы физических лиц</t>
  </si>
  <si>
    <t>Налоговые и неналоговые доходы всего</t>
  </si>
  <si>
    <t>Акцизы по подакцизным товарам</t>
  </si>
  <si>
    <t>Налог на имущество физических лиц</t>
  </si>
  <si>
    <t>Земельный налог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</si>
  <si>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</si>
  <si>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</si>
  <si>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</si>
  <si>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Государственная пошлина</t>
  </si>
  <si>
    <t>Формирование современной городской среды</t>
  </si>
  <si>
    <t>Исполнение судебных актов и мировых соглашений</t>
  </si>
  <si>
    <t>901 0409 2900010460244</t>
  </si>
  <si>
    <t>Мероприятия в рамках подготовки к Дню шахтера</t>
  </si>
  <si>
    <t>901 0409 29100S2690243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</si>
  <si>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</si>
  <si>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</si>
  <si>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901 0503 24000R5550244</t>
  </si>
  <si>
    <t>901 0503 25000L5550244</t>
  </si>
  <si>
    <t>901 0801 7710020180540</t>
  </si>
  <si>
    <t>901 1101 7810020210540</t>
  </si>
  <si>
    <t>Транспортный налог</t>
  </si>
  <si>
    <t>Безвозмездные поступления всего</t>
  </si>
  <si>
    <t>Дотации</t>
  </si>
  <si>
    <t>Субсидии</t>
  </si>
  <si>
    <t>Субвенции</t>
  </si>
  <si>
    <t>Прочие межбюджетные трансферты</t>
  </si>
  <si>
    <t>Безвозмездные поступления от негосударственных организаций</t>
  </si>
  <si>
    <t>Прочие безвозмездные поступления</t>
  </si>
  <si>
    <t>Прочие неналоговые доходы</t>
  </si>
  <si>
    <t>Программа "Профилактика терроризма и экстремизма"</t>
  </si>
  <si>
    <t>Программа "Модернизация объектов коммунальной инфраструктуры"</t>
  </si>
  <si>
    <t>Реализация проектов инициативного бюджетирования "Твой Кузбасс - твоя инициатива"</t>
  </si>
  <si>
    <t>Программа "Формирование современной городской среды"</t>
  </si>
  <si>
    <t>Программа "Развитие культуры"</t>
  </si>
  <si>
    <t>Единый сельскохозяйственный налог</t>
  </si>
  <si>
    <t>901 0113 2300010381 244</t>
  </si>
  <si>
    <t>901 0113 7010020080 853</t>
  </si>
  <si>
    <t>901 0309 4800010711 244</t>
  </si>
  <si>
    <t>901 0314 1600010311 242</t>
  </si>
  <si>
    <t>901 0314 1600010311 244</t>
  </si>
  <si>
    <t>901 0402 7010020100 540</t>
  </si>
  <si>
    <t>901 0409 2900010451 244</t>
  </si>
  <si>
    <t>901 0409 2900010471 244</t>
  </si>
  <si>
    <t>901 0409 4700010611 811</t>
  </si>
  <si>
    <t>901 0501 1000010520 244</t>
  </si>
  <si>
    <t>901 0502 28200 10401 244</t>
  </si>
  <si>
    <t>901 0502 2830010411 244</t>
  </si>
  <si>
    <t>901 0502 2840010411 244</t>
  </si>
  <si>
    <t>901 0502 2850010411 244</t>
  </si>
  <si>
    <t>901 0502 7510023010 540</t>
  </si>
  <si>
    <t>901 0502 7510023020 540</t>
  </si>
  <si>
    <t>901 0503 2400011391 244</t>
  </si>
  <si>
    <t>901 0503 2400012391 244</t>
  </si>
  <si>
    <t>901 0503 2400013391 244</t>
  </si>
  <si>
    <t>901 0503 24000S3420 244</t>
  </si>
  <si>
    <t>901 0503 2500015551 244</t>
  </si>
  <si>
    <t>901 0503 250F255550 244</t>
  </si>
  <si>
    <t>901 0801 2100010361 244</t>
  </si>
  <si>
    <t>901 0801 7710020190 540</t>
  </si>
  <si>
    <t>901 1105 2200010371 244</t>
  </si>
  <si>
    <t>901 0113 2300010381 360</t>
  </si>
  <si>
    <t>901 0113 3400010530 244</t>
  </si>
  <si>
    <t>Программа "Управление муниципальными финансами Таштагольского муниципального района"</t>
  </si>
  <si>
    <t>901 0113 7010020080 831</t>
  </si>
  <si>
    <t>901 0310 0300010151 247</t>
  </si>
  <si>
    <t>901 0314 1600010311 247</t>
  </si>
  <si>
    <t>901 0407 5300014031 244</t>
  </si>
  <si>
    <t>901 0409 2900010450 243</t>
  </si>
  <si>
    <t>901 0409 2900010450 244</t>
  </si>
  <si>
    <t>901 0412 1800010331 244</t>
  </si>
  <si>
    <t>Программа "Корректировка генерального плана поселения"</t>
  </si>
  <si>
    <t>901 0501 1000010521 414</t>
  </si>
  <si>
    <t>901 0501 3300010511 244</t>
  </si>
  <si>
    <t>Программа "Содержание, обслуживание и ремонт жилищного фонда"</t>
  </si>
  <si>
    <t>901 0501 2810010430 244</t>
  </si>
  <si>
    <t>901 0503 2400010390 244</t>
  </si>
  <si>
    <t>901 0503 2400010390 247</t>
  </si>
  <si>
    <t>901 0503 24000L5765 244</t>
  </si>
  <si>
    <t>Проект "Благоустройство сельских территорий"</t>
  </si>
  <si>
    <t>901 0503 5600014391 244</t>
  </si>
  <si>
    <t>Программа "Организация ритуальных услуг и содержание мест захоронения"</t>
  </si>
  <si>
    <t>901 0503 2400012391 247</t>
  </si>
  <si>
    <t>% исполнения</t>
  </si>
  <si>
    <t>Функционирование Правительства Российской Федерации, высших исполнительных органов государства</t>
  </si>
  <si>
    <t>Управление и распоряжение муниципальным имуществом</t>
  </si>
  <si>
    <t>Защита населения и территории от последствий чрезвычайных ситуаций природного и техногенного характера</t>
  </si>
  <si>
    <t>Программа "Подготовка к зиме"</t>
  </si>
  <si>
    <t>Программа "Развитие физической культуры и спорта"</t>
  </si>
  <si>
    <t>901 0111 7010020070 870</t>
  </si>
  <si>
    <t>901 0113 1000010520 244</t>
  </si>
  <si>
    <t>Функционирование высшего должностного лица субъекта Российской Федерации и муниципального образования</t>
  </si>
  <si>
    <t>901 0113 08000 10241 244</t>
  </si>
  <si>
    <t>Программа "Управление и распоряжение муниципальным имуществом, составляющим муниципальную казну"</t>
  </si>
  <si>
    <t>901 0314 0330010310 633</t>
  </si>
  <si>
    <t>901 0409 2500015551 243</t>
  </si>
  <si>
    <t>901 0412 1000010521 244</t>
  </si>
  <si>
    <t>Программа "Корректировка генерального плана, правила землепользования и застройки"</t>
  </si>
  <si>
    <t xml:space="preserve">Оценка ожидаемого исполнения бюджета Мундыбашского городского поселения на 2023 год </t>
  </si>
  <si>
    <t>План 2023г.</t>
  </si>
  <si>
    <t>Ожидаемое исполнение 2023г.</t>
  </si>
  <si>
    <t>901 0310 0320010150 242</t>
  </si>
  <si>
    <t>901 0310 0320010150 244</t>
  </si>
  <si>
    <t>901 0409 250F255550 243</t>
  </si>
  <si>
    <t>901 0409 290R153940 243</t>
  </si>
  <si>
    <t>Гос.программа "Безопасные и качественные автомобильные дороги"</t>
  </si>
  <si>
    <t>901 0412 10000 L3441 414</t>
  </si>
  <si>
    <t>Реализация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 (Инженерные сети спортивно-туристического комплекса «Мундыбаш - ворота в Горную Шорию» расположенный по адресу: Кемеровская обл, Таштагольский район, п.г.т. Мундыбаш, ул. Григорьева)</t>
  </si>
  <si>
    <t>Реализация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 (Газоснабжение. Котельная. Спортивно-туристического комплекса «Мундыбаш - Ворота в Горную Шорию» расположенный по адресу: Кемеровская область, Таштагольский район, пгт. Мундыбаш, ул. Григорьева)</t>
  </si>
  <si>
    <t>06</t>
  </si>
  <si>
    <t>Охрана окружающей среды</t>
  </si>
  <si>
    <t>0602</t>
  </si>
  <si>
    <t>Сбор, удаление отходов и очистка сточных вод</t>
  </si>
  <si>
    <t>901 0602 2430010580 813</t>
  </si>
  <si>
    <t>Реализация мероприятий направленных на природоохранные меры</t>
  </si>
  <si>
    <t>Физическая культура и спорт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</si>
</sst>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3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9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2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theme="10"/>
      <name val="Arial Cyr"/>
      <family val="0"/>
    </font>
    <font>
      <u val="single"/>
      <sz val="8"/>
      <color theme="11"/>
      <name val="Arial Cyr"/>
      <family val="0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4" fontId="21" fillId="0" borderId="0" xfId="0" applyNumberFormat="1" applyFont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/>
    </xf>
    <xf numFmtId="180" fontId="20" fillId="0" borderId="10" xfId="0" applyNumberFormat="1" applyFont="1" applyBorder="1" applyAlignment="1">
      <alignment horizontal="right" vertical="top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left" vertical="top" wrapText="1"/>
    </xf>
    <xf numFmtId="180" fontId="22" fillId="0" borderId="10" xfId="0" applyNumberFormat="1" applyFont="1" applyBorder="1" applyAlignment="1">
      <alignment horizontal="right" vertical="top"/>
    </xf>
    <xf numFmtId="180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top" wrapText="1"/>
    </xf>
    <xf numFmtId="180" fontId="22" fillId="0" borderId="10" xfId="0" applyNumberFormat="1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49" fontId="20" fillId="24" borderId="10" xfId="0" applyNumberFormat="1" applyFont="1" applyFill="1" applyBorder="1" applyAlignment="1">
      <alignment horizontal="center" vertical="top"/>
    </xf>
    <xf numFmtId="0" fontId="20" fillId="24" borderId="10" xfId="0" applyNumberFormat="1" applyFont="1" applyFill="1" applyBorder="1" applyAlignment="1">
      <alignment horizontal="left" vertical="top" wrapText="1"/>
    </xf>
    <xf numFmtId="180" fontId="20" fillId="24" borderId="10" xfId="0" applyNumberFormat="1" applyFont="1" applyFill="1" applyBorder="1" applyAlignment="1">
      <alignment vertical="top"/>
    </xf>
    <xf numFmtId="49" fontId="20" fillId="0" borderId="10" xfId="0" applyNumberFormat="1" applyFont="1" applyBorder="1" applyAlignment="1">
      <alignment horizontal="center" vertical="top"/>
    </xf>
    <xf numFmtId="180" fontId="20" fillId="0" borderId="10" xfId="0" applyNumberFormat="1" applyFont="1" applyBorder="1" applyAlignment="1">
      <alignment vertical="top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left" vertical="top" wrapText="1"/>
    </xf>
    <xf numFmtId="180" fontId="21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vertical="top"/>
    </xf>
    <xf numFmtId="4" fontId="21" fillId="0" borderId="10" xfId="0" applyNumberFormat="1" applyFont="1" applyFill="1" applyBorder="1" applyAlignment="1">
      <alignment vertical="top"/>
    </xf>
    <xf numFmtId="180" fontId="21" fillId="0" borderId="10" xfId="0" applyNumberFormat="1" applyFont="1" applyFill="1" applyBorder="1" applyAlignment="1">
      <alignment vertical="top"/>
    </xf>
    <xf numFmtId="49" fontId="21" fillId="0" borderId="10" xfId="0" applyNumberFormat="1" applyFont="1" applyFill="1" applyBorder="1" applyAlignment="1">
      <alignment horizontal="center" vertical="top"/>
    </xf>
    <xf numFmtId="180" fontId="20" fillId="0" borderId="10" xfId="0" applyNumberFormat="1" applyFont="1" applyFill="1" applyBorder="1" applyAlignment="1">
      <alignment vertical="top"/>
    </xf>
    <xf numFmtId="49" fontId="20" fillId="0" borderId="10" xfId="0" applyNumberFormat="1" applyFont="1" applyFill="1" applyBorder="1" applyAlignment="1">
      <alignment horizontal="center" vertical="top"/>
    </xf>
    <xf numFmtId="4" fontId="20" fillId="0" borderId="10" xfId="0" applyNumberFormat="1" applyFont="1" applyBorder="1" applyAlignment="1">
      <alignment vertical="top"/>
    </xf>
    <xf numFmtId="4" fontId="20" fillId="0" borderId="10" xfId="0" applyNumberFormat="1" applyFont="1" applyFill="1" applyBorder="1" applyAlignment="1">
      <alignment vertical="top"/>
    </xf>
    <xf numFmtId="0" fontId="23" fillId="0" borderId="10" xfId="0" applyFont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top"/>
    </xf>
    <xf numFmtId="180" fontId="21" fillId="0" borderId="10" xfId="0" applyNumberFormat="1" applyFont="1" applyBorder="1" applyAlignment="1">
      <alignment horizontal="right" vertical="top"/>
    </xf>
    <xf numFmtId="4" fontId="21" fillId="25" borderId="10" xfId="0" applyNumberFormat="1" applyFont="1" applyFill="1" applyBorder="1" applyAlignment="1">
      <alignment vertical="top"/>
    </xf>
    <xf numFmtId="4" fontId="30" fillId="0" borderId="10" xfId="0" applyNumberFormat="1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 shrinkToFit="1"/>
    </xf>
    <xf numFmtId="0" fontId="21" fillId="0" borderId="10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0" fontId="21" fillId="0" borderId="11" xfId="0" applyFont="1" applyBorder="1" applyAlignment="1">
      <alignment horizontal="right" vertical="top"/>
    </xf>
    <xf numFmtId="0" fontId="31" fillId="0" borderId="0" xfId="0" applyFont="1" applyAlignment="1">
      <alignment vertical="top"/>
    </xf>
    <xf numFmtId="0" fontId="32" fillId="0" borderId="0" xfId="0" applyFont="1" applyAlignment="1">
      <alignment vertical="top" wrapText="1" shrinkToFit="1"/>
    </xf>
    <xf numFmtId="0" fontId="32" fillId="0" borderId="10" xfId="0" applyFont="1" applyBorder="1" applyAlignment="1">
      <alignment vertical="top" wrapText="1" shrinkToFit="1"/>
    </xf>
    <xf numFmtId="0" fontId="20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F133"/>
  <sheetViews>
    <sheetView tabSelected="1" view="pageBreakPreview" zoomScaleSheetLayoutView="100" zoomScalePageLayoutView="0" workbookViewId="0" topLeftCell="A1">
      <selection activeCell="D104" sqref="D104"/>
    </sheetView>
  </sheetViews>
  <sheetFormatPr defaultColWidth="9.28125" defaultRowHeight="12"/>
  <cols>
    <col min="1" max="1" width="25.28125" style="1" customWidth="1"/>
    <col min="2" max="2" width="67.8515625" style="2" customWidth="1"/>
    <col min="3" max="3" width="11.7109375" style="1" bestFit="1" customWidth="1"/>
    <col min="4" max="4" width="12.28125" style="1" customWidth="1"/>
    <col min="5" max="5" width="9.28125" style="1" hidden="1" customWidth="1"/>
    <col min="6" max="6" width="9.00390625" style="1" bestFit="1" customWidth="1"/>
    <col min="7" max="16384" width="9.28125" style="1" customWidth="1"/>
  </cols>
  <sheetData>
    <row r="1" spans="1:6" ht="12.75">
      <c r="A1" s="38" t="s">
        <v>69</v>
      </c>
      <c r="B1" s="38"/>
      <c r="C1" s="38"/>
      <c r="D1" s="38"/>
      <c r="E1" s="38"/>
      <c r="F1" s="38"/>
    </row>
    <row r="2" ht="9" customHeight="1"/>
    <row r="3" spans="1:4" ht="12.75">
      <c r="A3" s="38" t="s">
        <v>184</v>
      </c>
      <c r="B3" s="38"/>
      <c r="C3" s="38"/>
      <c r="D3" s="38"/>
    </row>
    <row r="4" spans="2:6" ht="12.75">
      <c r="B4" s="3"/>
      <c r="D4" s="39" t="s">
        <v>60</v>
      </c>
      <c r="E4" s="39"/>
      <c r="F4" s="39"/>
    </row>
    <row r="5" spans="1:6" ht="39">
      <c r="A5" s="4" t="s">
        <v>1</v>
      </c>
      <c r="B5" s="4" t="s">
        <v>0</v>
      </c>
      <c r="C5" s="4" t="s">
        <v>185</v>
      </c>
      <c r="D5" s="31" t="s">
        <v>186</v>
      </c>
      <c r="E5" s="5"/>
      <c r="F5" s="36" t="s">
        <v>169</v>
      </c>
    </row>
    <row r="6" spans="1:6" ht="12.75">
      <c r="A6" s="4"/>
      <c r="B6" s="4"/>
      <c r="C6" s="6">
        <f>C7/C11*100</f>
        <v>-4.5216471040983395</v>
      </c>
      <c r="D6" s="6">
        <f>D7/D11*100</f>
        <v>-4.54667698558567</v>
      </c>
      <c r="E6" s="5"/>
      <c r="F6" s="5"/>
    </row>
    <row r="7" spans="1:6" ht="15.75" customHeight="1">
      <c r="A7" s="7" t="s">
        <v>59</v>
      </c>
      <c r="B7" s="8" t="s">
        <v>53</v>
      </c>
      <c r="C7" s="6">
        <f>C9-C32</f>
        <v>-469.9799999999814</v>
      </c>
      <c r="D7" s="6">
        <f>D9-D32</f>
        <v>-469.9899999999907</v>
      </c>
      <c r="E7" s="5"/>
      <c r="F7" s="5"/>
    </row>
    <row r="8" spans="1:6" ht="12.75">
      <c r="A8" s="7"/>
      <c r="B8" s="8"/>
      <c r="C8" s="6"/>
      <c r="D8" s="6"/>
      <c r="E8" s="5"/>
      <c r="F8" s="5"/>
    </row>
    <row r="9" spans="1:6" ht="12.75">
      <c r="A9" s="7" t="s">
        <v>59</v>
      </c>
      <c r="B9" s="8" t="s">
        <v>54</v>
      </c>
      <c r="C9" s="9">
        <f>C11+C23</f>
        <v>141150.5</v>
      </c>
      <c r="D9" s="9">
        <f>D11+D23</f>
        <v>141093.49</v>
      </c>
      <c r="E9" s="5"/>
      <c r="F9" s="35">
        <f aca="true" t="shared" si="0" ref="F9:F23">D9/C9*100</f>
        <v>99.95961048667911</v>
      </c>
    </row>
    <row r="10" spans="1:6" ht="12.75">
      <c r="A10" s="7"/>
      <c r="B10" s="8" t="s">
        <v>55</v>
      </c>
      <c r="C10" s="6"/>
      <c r="D10" s="6"/>
      <c r="E10" s="5"/>
      <c r="F10" s="5"/>
    </row>
    <row r="11" spans="1:6" ht="12.75">
      <c r="A11" s="7" t="s">
        <v>59</v>
      </c>
      <c r="B11" s="8" t="s">
        <v>88</v>
      </c>
      <c r="C11" s="6">
        <f>C12+C13+C14+C15+C16+C17+C18+C19+C20+C21+C22</f>
        <v>10394</v>
      </c>
      <c r="D11" s="6">
        <f>D12+D13+D14+D15+D16+D17+D18+D19+D20+D21+D22</f>
        <v>10337</v>
      </c>
      <c r="E11" s="5"/>
      <c r="F11" s="24">
        <f t="shared" si="0"/>
        <v>99.45160669617087</v>
      </c>
    </row>
    <row r="12" spans="1:6" ht="12.75">
      <c r="A12" s="7"/>
      <c r="B12" s="21" t="s">
        <v>87</v>
      </c>
      <c r="C12" s="33">
        <v>4850</v>
      </c>
      <c r="D12" s="33">
        <v>4800</v>
      </c>
      <c r="E12" s="5"/>
      <c r="F12" s="24">
        <f t="shared" si="0"/>
        <v>98.96907216494846</v>
      </c>
    </row>
    <row r="13" spans="1:6" ht="12.75">
      <c r="A13" s="7"/>
      <c r="B13" s="21" t="s">
        <v>89</v>
      </c>
      <c r="C13" s="33">
        <v>3723</v>
      </c>
      <c r="D13" s="33">
        <v>3722.3</v>
      </c>
      <c r="E13" s="5"/>
      <c r="F13" s="24">
        <f t="shared" si="0"/>
        <v>99.98119795863552</v>
      </c>
    </row>
    <row r="14" spans="1:6" ht="12.75" hidden="1">
      <c r="A14" s="7"/>
      <c r="B14" s="21" t="s">
        <v>121</v>
      </c>
      <c r="C14" s="33">
        <v>0</v>
      </c>
      <c r="D14" s="33">
        <v>0</v>
      </c>
      <c r="E14" s="5"/>
      <c r="F14" s="24" t="e">
        <f t="shared" si="0"/>
        <v>#DIV/0!</v>
      </c>
    </row>
    <row r="15" spans="1:6" ht="12.75">
      <c r="A15" s="7"/>
      <c r="B15" s="21" t="s">
        <v>90</v>
      </c>
      <c r="C15" s="33">
        <v>365</v>
      </c>
      <c r="D15" s="33">
        <v>365</v>
      </c>
      <c r="E15" s="5"/>
      <c r="F15" s="24">
        <f t="shared" si="0"/>
        <v>100</v>
      </c>
    </row>
    <row r="16" spans="1:6" ht="12.75">
      <c r="A16" s="7"/>
      <c r="B16" s="21" t="s">
        <v>107</v>
      </c>
      <c r="C16" s="33">
        <v>97</v>
      </c>
      <c r="D16" s="33">
        <v>97</v>
      </c>
      <c r="E16" s="5"/>
      <c r="F16" s="24">
        <f t="shared" si="0"/>
        <v>100</v>
      </c>
    </row>
    <row r="17" spans="1:6" ht="12.75">
      <c r="A17" s="7"/>
      <c r="B17" s="21" t="s">
        <v>91</v>
      </c>
      <c r="C17" s="33">
        <v>343</v>
      </c>
      <c r="D17" s="33">
        <v>343</v>
      </c>
      <c r="E17" s="5"/>
      <c r="F17" s="24">
        <f t="shared" si="0"/>
        <v>100</v>
      </c>
    </row>
    <row r="18" spans="1:6" ht="12.75">
      <c r="A18" s="7"/>
      <c r="B18" s="21" t="s">
        <v>95</v>
      </c>
      <c r="C18" s="33">
        <v>35</v>
      </c>
      <c r="D18" s="33">
        <v>35</v>
      </c>
      <c r="E18" s="5"/>
      <c r="F18" s="24">
        <f t="shared" si="0"/>
        <v>100</v>
      </c>
    </row>
    <row r="19" spans="1:6" ht="25.5">
      <c r="A19" s="7"/>
      <c r="B19" s="21" t="s">
        <v>92</v>
      </c>
      <c r="C19" s="33">
        <v>630</v>
      </c>
      <c r="D19" s="33">
        <v>624</v>
      </c>
      <c r="E19" s="5"/>
      <c r="F19" s="24">
        <f t="shared" si="0"/>
        <v>99.04761904761905</v>
      </c>
    </row>
    <row r="20" spans="1:6" ht="12.75">
      <c r="A20" s="7"/>
      <c r="B20" s="21" t="s">
        <v>93</v>
      </c>
      <c r="C20" s="33">
        <v>55</v>
      </c>
      <c r="D20" s="33">
        <v>55</v>
      </c>
      <c r="E20" s="5"/>
      <c r="F20" s="24">
        <f t="shared" si="0"/>
        <v>100</v>
      </c>
    </row>
    <row r="21" spans="1:6" ht="12.75">
      <c r="A21" s="7"/>
      <c r="B21" s="21" t="s">
        <v>94</v>
      </c>
      <c r="C21" s="33">
        <v>35</v>
      </c>
      <c r="D21" s="33">
        <v>34.7</v>
      </c>
      <c r="E21" s="5"/>
      <c r="F21" s="24">
        <f t="shared" si="0"/>
        <v>99.14285714285715</v>
      </c>
    </row>
    <row r="22" spans="1:6" ht="12.75">
      <c r="A22" s="7"/>
      <c r="B22" s="21" t="s">
        <v>115</v>
      </c>
      <c r="C22" s="33">
        <v>261</v>
      </c>
      <c r="D22" s="33">
        <v>261</v>
      </c>
      <c r="E22" s="5"/>
      <c r="F22" s="24">
        <f t="shared" si="0"/>
        <v>100</v>
      </c>
    </row>
    <row r="23" spans="1:6" ht="12.75">
      <c r="A23" s="7" t="s">
        <v>59</v>
      </c>
      <c r="B23" s="8" t="s">
        <v>108</v>
      </c>
      <c r="C23" s="6">
        <f>C25+C26+C27+C28+C29+C30</f>
        <v>130756.5</v>
      </c>
      <c r="D23" s="6">
        <f>D25+D26+D27+D28+D29+D30</f>
        <v>130756.49</v>
      </c>
      <c r="E23" s="5"/>
      <c r="F23" s="30">
        <f t="shared" si="0"/>
        <v>99.99999235219664</v>
      </c>
    </row>
    <row r="24" spans="1:6" ht="12.75">
      <c r="A24" s="7"/>
      <c r="B24" s="8" t="s">
        <v>55</v>
      </c>
      <c r="C24" s="6"/>
      <c r="D24" s="6"/>
      <c r="E24" s="5"/>
      <c r="F24" s="5"/>
    </row>
    <row r="25" spans="1:6" ht="12.75">
      <c r="A25" s="7"/>
      <c r="B25" s="21" t="s">
        <v>109</v>
      </c>
      <c r="C25" s="33">
        <v>5787.1</v>
      </c>
      <c r="D25" s="33">
        <v>5787.1</v>
      </c>
      <c r="E25" s="5"/>
      <c r="F25" s="24">
        <f aca="true" t="shared" si="1" ref="F25:F30">D25/C25*100</f>
        <v>100</v>
      </c>
    </row>
    <row r="26" spans="1:6" ht="12.75">
      <c r="A26" s="7"/>
      <c r="B26" s="21" t="s">
        <v>110</v>
      </c>
      <c r="C26" s="33">
        <v>100800</v>
      </c>
      <c r="D26" s="33">
        <v>100800.03</v>
      </c>
      <c r="E26" s="5"/>
      <c r="F26" s="24">
        <f t="shared" si="1"/>
        <v>100.00002976190476</v>
      </c>
    </row>
    <row r="27" spans="1:6" ht="12.75">
      <c r="A27" s="7"/>
      <c r="B27" s="21" t="s">
        <v>111</v>
      </c>
      <c r="C27" s="33">
        <v>414</v>
      </c>
      <c r="D27" s="33">
        <v>414</v>
      </c>
      <c r="E27" s="5"/>
      <c r="F27" s="24">
        <f t="shared" si="1"/>
        <v>100</v>
      </c>
    </row>
    <row r="28" spans="1:6" ht="12.75">
      <c r="A28" s="7"/>
      <c r="B28" s="21" t="s">
        <v>112</v>
      </c>
      <c r="C28" s="33">
        <v>23358.7</v>
      </c>
      <c r="D28" s="33">
        <v>23358.66</v>
      </c>
      <c r="E28" s="5"/>
      <c r="F28" s="24">
        <f t="shared" si="1"/>
        <v>99.99982875759352</v>
      </c>
    </row>
    <row r="29" spans="1:6" ht="12.75" hidden="1">
      <c r="A29" s="7"/>
      <c r="B29" s="21" t="s">
        <v>113</v>
      </c>
      <c r="C29" s="33">
        <v>0</v>
      </c>
      <c r="D29" s="33">
        <v>0</v>
      </c>
      <c r="E29" s="5"/>
      <c r="F29" s="24" t="e">
        <f t="shared" si="1"/>
        <v>#DIV/0!</v>
      </c>
    </row>
    <row r="30" spans="1:6" ht="12.75">
      <c r="A30" s="7"/>
      <c r="B30" s="21" t="s">
        <v>114</v>
      </c>
      <c r="C30" s="33">
        <v>396.7</v>
      </c>
      <c r="D30" s="33">
        <v>396.7</v>
      </c>
      <c r="E30" s="5"/>
      <c r="F30" s="24">
        <f t="shared" si="1"/>
        <v>100</v>
      </c>
    </row>
    <row r="31" spans="1:6" ht="12.75">
      <c r="A31" s="4"/>
      <c r="B31" s="21"/>
      <c r="C31" s="10"/>
      <c r="D31" s="10"/>
      <c r="E31" s="5"/>
      <c r="F31" s="24"/>
    </row>
    <row r="32" spans="1:6" s="14" customFormat="1" ht="12.75">
      <c r="A32" s="11" t="s">
        <v>59</v>
      </c>
      <c r="B32" s="12" t="s">
        <v>58</v>
      </c>
      <c r="C32" s="13">
        <f>C33+C48+C50+C62+C87+C115+C118+C123</f>
        <v>141620.47999999998</v>
      </c>
      <c r="D32" s="13">
        <f>D33+D48+D50+D62+D87+D115+D118+D123</f>
        <v>141563.47999999998</v>
      </c>
      <c r="E32" s="13" t="e">
        <f>E33+E50+E62+E87+E115+E118+#REF!+E123+E128+E131</f>
        <v>#REF!</v>
      </c>
      <c r="F32" s="24">
        <f>D32/C32*100</f>
        <v>99.9597515839517</v>
      </c>
    </row>
    <row r="33" spans="1:6" ht="12.75">
      <c r="A33" s="15" t="s">
        <v>14</v>
      </c>
      <c r="B33" s="16" t="s">
        <v>15</v>
      </c>
      <c r="C33" s="17">
        <f>C34+C35+C36+C37+C39</f>
        <v>7706.299999999999</v>
      </c>
      <c r="D33" s="17">
        <f>D34+D35+D36+D37+D39</f>
        <v>7705.799999999999</v>
      </c>
      <c r="E33" s="17" t="e">
        <f>E34+#REF!+E35+E37+E39</f>
        <v>#REF!</v>
      </c>
      <c r="F33" s="34">
        <f>D33/C33*100</f>
        <v>99.9935118020321</v>
      </c>
    </row>
    <row r="34" spans="1:6" ht="25.5">
      <c r="A34" s="18" t="s">
        <v>16</v>
      </c>
      <c r="B34" s="8" t="s">
        <v>177</v>
      </c>
      <c r="C34" s="19">
        <v>1037.4</v>
      </c>
      <c r="D34" s="19">
        <v>1037.4</v>
      </c>
      <c r="E34" s="19" t="e">
        <f>(#REF!+#REF!+#REF!)</f>
        <v>#REF!</v>
      </c>
      <c r="F34" s="24">
        <f>D34/C34*100</f>
        <v>100</v>
      </c>
    </row>
    <row r="35" spans="1:6" ht="25.5">
      <c r="A35" s="18" t="s">
        <v>17</v>
      </c>
      <c r="B35" s="8" t="s">
        <v>170</v>
      </c>
      <c r="C35" s="19">
        <v>6409.9</v>
      </c>
      <c r="D35" s="19">
        <v>6409.4</v>
      </c>
      <c r="E35" s="19" t="e">
        <f>#REF!+#REF!+#REF!+#REF!</f>
        <v>#REF!</v>
      </c>
      <c r="F35" s="24">
        <f>D35/C35*100</f>
        <v>99.99219956629588</v>
      </c>
    </row>
    <row r="36" spans="1:6" ht="12.75" hidden="1">
      <c r="A36" s="18" t="s">
        <v>79</v>
      </c>
      <c r="B36" s="8" t="s">
        <v>80</v>
      </c>
      <c r="C36" s="19">
        <v>0</v>
      </c>
      <c r="D36" s="19">
        <v>0</v>
      </c>
      <c r="E36" s="19"/>
      <c r="F36" s="24" t="e">
        <f>D36/C36*100</f>
        <v>#DIV/0!</v>
      </c>
    </row>
    <row r="37" spans="1:6" ht="12.75" hidden="1">
      <c r="A37" s="18" t="s">
        <v>19</v>
      </c>
      <c r="B37" s="8" t="s">
        <v>18</v>
      </c>
      <c r="C37" s="19">
        <f>C38</f>
        <v>0</v>
      </c>
      <c r="D37" s="19">
        <f>D38</f>
        <v>0</v>
      </c>
      <c r="E37" s="19">
        <f>E38</f>
        <v>0</v>
      </c>
      <c r="F37" s="19"/>
    </row>
    <row r="38" spans="1:6" ht="12.75" hidden="1">
      <c r="A38" s="20" t="s">
        <v>175</v>
      </c>
      <c r="B38" s="21" t="s">
        <v>2</v>
      </c>
      <c r="C38" s="25">
        <v>0</v>
      </c>
      <c r="D38" s="22">
        <v>0</v>
      </c>
      <c r="E38" s="23">
        <f>C38-D38</f>
        <v>0</v>
      </c>
      <c r="F38" s="24" t="e">
        <f>D38/C38*100</f>
        <v>#DIV/0!</v>
      </c>
    </row>
    <row r="39" spans="1:6" ht="12.75">
      <c r="A39" s="18" t="s">
        <v>20</v>
      </c>
      <c r="B39" s="8" t="s">
        <v>21</v>
      </c>
      <c r="C39" s="19">
        <f>SUM(C40:C47)</f>
        <v>259</v>
      </c>
      <c r="D39" s="19">
        <f>SUM(D40:D47)</f>
        <v>259</v>
      </c>
      <c r="E39" s="19">
        <f>SUM(E42:E47)</f>
        <v>0</v>
      </c>
      <c r="F39" s="19"/>
    </row>
    <row r="40" spans="1:6" ht="25.5">
      <c r="A40" s="20" t="s">
        <v>178</v>
      </c>
      <c r="B40" s="21" t="s">
        <v>179</v>
      </c>
      <c r="C40" s="22">
        <v>125</v>
      </c>
      <c r="D40" s="22">
        <v>125</v>
      </c>
      <c r="E40" s="22"/>
      <c r="F40" s="24">
        <f aca="true" t="shared" si="2" ref="F40:F50">D40/C40*100</f>
        <v>100</v>
      </c>
    </row>
    <row r="41" spans="1:6" ht="12.75" hidden="1">
      <c r="A41" s="20" t="s">
        <v>176</v>
      </c>
      <c r="B41" s="21" t="s">
        <v>5</v>
      </c>
      <c r="C41" s="22">
        <v>0</v>
      </c>
      <c r="D41" s="22">
        <v>0</v>
      </c>
      <c r="E41" s="22"/>
      <c r="F41" s="24" t="e">
        <f t="shared" si="2"/>
        <v>#DIV/0!</v>
      </c>
    </row>
    <row r="42" spans="1:6" ht="13.5" customHeight="1">
      <c r="A42" s="26" t="s">
        <v>122</v>
      </c>
      <c r="B42" s="21" t="s">
        <v>81</v>
      </c>
      <c r="C42" s="22">
        <v>118.5</v>
      </c>
      <c r="D42" s="22">
        <v>118.5</v>
      </c>
      <c r="E42" s="23">
        <f>C42-D42</f>
        <v>0</v>
      </c>
      <c r="F42" s="24">
        <f t="shared" si="2"/>
        <v>100</v>
      </c>
    </row>
    <row r="43" spans="1:6" ht="13.5" customHeight="1">
      <c r="A43" s="26" t="s">
        <v>147</v>
      </c>
      <c r="B43" s="21" t="s">
        <v>81</v>
      </c>
      <c r="C43" s="22">
        <v>5.5</v>
      </c>
      <c r="D43" s="22">
        <v>5.5</v>
      </c>
      <c r="E43" s="23">
        <f>C43-D43</f>
        <v>0</v>
      </c>
      <c r="F43" s="24">
        <f>D43/C43*100</f>
        <v>100</v>
      </c>
    </row>
    <row r="44" spans="1:6" ht="25.5" hidden="1">
      <c r="A44" s="26" t="s">
        <v>148</v>
      </c>
      <c r="B44" s="21" t="s">
        <v>149</v>
      </c>
      <c r="C44" s="22">
        <v>0</v>
      </c>
      <c r="D44" s="22">
        <v>0</v>
      </c>
      <c r="E44" s="23">
        <f>C44-D44</f>
        <v>0</v>
      </c>
      <c r="F44" s="24" t="e">
        <f>D44/C44*100</f>
        <v>#DIV/0!</v>
      </c>
    </row>
    <row r="45" spans="1:6" ht="12.75" hidden="1">
      <c r="A45" s="26" t="s">
        <v>150</v>
      </c>
      <c r="B45" s="21" t="s">
        <v>97</v>
      </c>
      <c r="C45" s="22">
        <v>0</v>
      </c>
      <c r="D45" s="22">
        <v>0</v>
      </c>
      <c r="E45" s="23"/>
      <c r="F45" s="24" t="e">
        <f>D45/C45*100</f>
        <v>#DIV/0!</v>
      </c>
    </row>
    <row r="46" spans="1:6" ht="13.5" customHeight="1">
      <c r="A46" s="26" t="s">
        <v>123</v>
      </c>
      <c r="B46" s="21" t="s">
        <v>97</v>
      </c>
      <c r="C46" s="22">
        <v>10</v>
      </c>
      <c r="D46" s="22">
        <v>10</v>
      </c>
      <c r="E46" s="23"/>
      <c r="F46" s="24">
        <f t="shared" si="2"/>
        <v>100</v>
      </c>
    </row>
    <row r="47" spans="1:6" ht="12.75" hidden="1">
      <c r="A47" s="26" t="s">
        <v>85</v>
      </c>
      <c r="B47" s="21" t="s">
        <v>171</v>
      </c>
      <c r="C47" s="22">
        <v>0</v>
      </c>
      <c r="D47" s="22">
        <v>0</v>
      </c>
      <c r="E47" s="23">
        <f>C47-D47</f>
        <v>0</v>
      </c>
      <c r="F47" s="24" t="e">
        <f t="shared" si="2"/>
        <v>#DIV/0!</v>
      </c>
    </row>
    <row r="48" spans="1:6" ht="12.75">
      <c r="A48" s="15" t="s">
        <v>71</v>
      </c>
      <c r="B48" s="16" t="s">
        <v>72</v>
      </c>
      <c r="C48" s="17">
        <f>C49</f>
        <v>414</v>
      </c>
      <c r="D48" s="17">
        <f>D49</f>
        <v>414</v>
      </c>
      <c r="E48" s="32"/>
      <c r="F48" s="34">
        <f t="shared" si="2"/>
        <v>100</v>
      </c>
    </row>
    <row r="49" spans="1:6" ht="12.75">
      <c r="A49" s="20" t="s">
        <v>73</v>
      </c>
      <c r="B49" s="21" t="s">
        <v>74</v>
      </c>
      <c r="C49" s="22">
        <v>414</v>
      </c>
      <c r="D49" s="22">
        <v>414</v>
      </c>
      <c r="E49" s="23"/>
      <c r="F49" s="24">
        <f t="shared" si="2"/>
        <v>100</v>
      </c>
    </row>
    <row r="50" spans="1:6" ht="25.5">
      <c r="A50" s="15" t="s">
        <v>23</v>
      </c>
      <c r="B50" s="16" t="s">
        <v>24</v>
      </c>
      <c r="C50" s="17">
        <f>C51+C53+C57</f>
        <v>6178.18</v>
      </c>
      <c r="D50" s="17">
        <f>D51+D53+D57</f>
        <v>6178.18</v>
      </c>
      <c r="E50" s="17" t="e">
        <f>E51+E53</f>
        <v>#REF!</v>
      </c>
      <c r="F50" s="34">
        <f t="shared" si="2"/>
        <v>100</v>
      </c>
    </row>
    <row r="51" spans="1:6" ht="25.5" hidden="1">
      <c r="A51" s="18" t="s">
        <v>22</v>
      </c>
      <c r="B51" s="8" t="s">
        <v>172</v>
      </c>
      <c r="C51" s="27">
        <f>C52</f>
        <v>0</v>
      </c>
      <c r="D51" s="27">
        <f>D52</f>
        <v>0</v>
      </c>
      <c r="E51" s="27" t="e">
        <f>#REF!+E54</f>
        <v>#REF!</v>
      </c>
      <c r="F51" s="27"/>
    </row>
    <row r="52" spans="1:6" ht="12.75" hidden="1">
      <c r="A52" s="20" t="s">
        <v>124</v>
      </c>
      <c r="B52" s="21" t="s">
        <v>116</v>
      </c>
      <c r="C52" s="22">
        <v>0</v>
      </c>
      <c r="D52" s="27">
        <v>0</v>
      </c>
      <c r="E52" s="23"/>
      <c r="F52" s="24" t="e">
        <f>D52/C52*100</f>
        <v>#DIV/0!</v>
      </c>
    </row>
    <row r="53" spans="1:6" ht="12.75">
      <c r="A53" s="18" t="s">
        <v>75</v>
      </c>
      <c r="B53" s="8" t="s">
        <v>76</v>
      </c>
      <c r="C53" s="27">
        <f>C54+C55+C56</f>
        <v>354.18</v>
      </c>
      <c r="D53" s="27">
        <f>D54+D55+D56</f>
        <v>354.18</v>
      </c>
      <c r="E53" s="27">
        <f>E55</f>
        <v>0</v>
      </c>
      <c r="F53" s="27"/>
    </row>
    <row r="54" spans="1:6" ht="12.75">
      <c r="A54" s="20" t="s">
        <v>187</v>
      </c>
      <c r="B54" s="21" t="s">
        <v>62</v>
      </c>
      <c r="C54" s="22">
        <v>15.8</v>
      </c>
      <c r="D54" s="22">
        <v>15.8</v>
      </c>
      <c r="E54" s="23">
        <f>C54-D54</f>
        <v>0</v>
      </c>
      <c r="F54" s="24">
        <f>D54/C54*100</f>
        <v>100</v>
      </c>
    </row>
    <row r="55" spans="1:6" ht="12.75">
      <c r="A55" s="20" t="s">
        <v>188</v>
      </c>
      <c r="B55" s="21" t="s">
        <v>62</v>
      </c>
      <c r="C55" s="22">
        <v>93.38</v>
      </c>
      <c r="D55" s="22">
        <v>93.38</v>
      </c>
      <c r="E55" s="23">
        <f>C55-D55</f>
        <v>0</v>
      </c>
      <c r="F55" s="24">
        <f>D55/C55*100</f>
        <v>100</v>
      </c>
    </row>
    <row r="56" spans="1:6" ht="12.75">
      <c r="A56" s="20" t="s">
        <v>151</v>
      </c>
      <c r="B56" s="21" t="s">
        <v>62</v>
      </c>
      <c r="C56" s="22">
        <v>245</v>
      </c>
      <c r="D56" s="22">
        <v>245</v>
      </c>
      <c r="E56" s="23">
        <f>C56-D56</f>
        <v>0</v>
      </c>
      <c r="F56" s="24">
        <f>D56/C56*100</f>
        <v>100</v>
      </c>
    </row>
    <row r="57" spans="1:6" ht="25.5">
      <c r="A57" s="18" t="s">
        <v>82</v>
      </c>
      <c r="B57" s="8" t="s">
        <v>83</v>
      </c>
      <c r="C57" s="27">
        <f>C58+C59+C60+C61</f>
        <v>5824</v>
      </c>
      <c r="D57" s="27">
        <f>D58+D59+D60+D61</f>
        <v>5824</v>
      </c>
      <c r="E57" s="27">
        <f>E59</f>
        <v>0</v>
      </c>
      <c r="F57" s="27"/>
    </row>
    <row r="58" spans="1:6" ht="12.75">
      <c r="A58" s="20" t="s">
        <v>180</v>
      </c>
      <c r="B58" s="21" t="s">
        <v>70</v>
      </c>
      <c r="C58" s="25">
        <v>5784</v>
      </c>
      <c r="D58" s="25">
        <v>5784</v>
      </c>
      <c r="E58" s="25"/>
      <c r="F58" s="24">
        <f>D58/C58*100</f>
        <v>100</v>
      </c>
    </row>
    <row r="59" spans="1:6" ht="12.75" hidden="1">
      <c r="A59" s="20" t="s">
        <v>125</v>
      </c>
      <c r="B59" s="21" t="s">
        <v>70</v>
      </c>
      <c r="C59" s="22">
        <v>0</v>
      </c>
      <c r="D59" s="22">
        <v>0</v>
      </c>
      <c r="E59" s="23">
        <f>C59-D59</f>
        <v>0</v>
      </c>
      <c r="F59" s="24" t="e">
        <f>D59/C59*100</f>
        <v>#DIV/0!</v>
      </c>
    </row>
    <row r="60" spans="1:6" ht="12.75">
      <c r="A60" s="20" t="s">
        <v>126</v>
      </c>
      <c r="B60" s="21" t="s">
        <v>70</v>
      </c>
      <c r="C60" s="22">
        <v>3</v>
      </c>
      <c r="D60" s="22">
        <v>3</v>
      </c>
      <c r="E60" s="23">
        <f>C60-D60</f>
        <v>0</v>
      </c>
      <c r="F60" s="24">
        <f>D60/C60*100</f>
        <v>100</v>
      </c>
    </row>
    <row r="61" spans="1:6" ht="12.75">
      <c r="A61" s="20" t="s">
        <v>152</v>
      </c>
      <c r="B61" s="21" t="s">
        <v>70</v>
      </c>
      <c r="C61" s="22">
        <v>37</v>
      </c>
      <c r="D61" s="22">
        <v>37</v>
      </c>
      <c r="E61" s="23">
        <f>C61-D61</f>
        <v>0</v>
      </c>
      <c r="F61" s="24">
        <f>D61/C61*100</f>
        <v>100</v>
      </c>
    </row>
    <row r="62" spans="1:6" ht="12.75">
      <c r="A62" s="15" t="s">
        <v>25</v>
      </c>
      <c r="B62" s="16" t="s">
        <v>26</v>
      </c>
      <c r="C62" s="17">
        <f>C63+C65+C67+C81</f>
        <v>109376.5</v>
      </c>
      <c r="D62" s="17">
        <f>D63+D65+D67+D81</f>
        <v>109376.5</v>
      </c>
      <c r="E62" s="17">
        <f>E63+E65+E67+E81</f>
        <v>0</v>
      </c>
      <c r="F62" s="34">
        <f>D62/C62*100</f>
        <v>100</v>
      </c>
    </row>
    <row r="63" spans="1:6" ht="12.75" hidden="1">
      <c r="A63" s="18" t="s">
        <v>27</v>
      </c>
      <c r="B63" s="8" t="s">
        <v>28</v>
      </c>
      <c r="C63" s="19">
        <f>C64</f>
        <v>0</v>
      </c>
      <c r="D63" s="19">
        <f>D64</f>
        <v>0</v>
      </c>
      <c r="E63" s="19">
        <f>E64</f>
        <v>0</v>
      </c>
      <c r="F63" s="19"/>
    </row>
    <row r="64" spans="1:6" ht="25.5" hidden="1">
      <c r="A64" s="26" t="s">
        <v>127</v>
      </c>
      <c r="B64" s="21" t="s">
        <v>3</v>
      </c>
      <c r="C64" s="22">
        <v>0</v>
      </c>
      <c r="D64" s="22">
        <v>0</v>
      </c>
      <c r="E64" s="23">
        <f>C64-D64</f>
        <v>0</v>
      </c>
      <c r="F64" s="24" t="e">
        <f>D64/C64*100</f>
        <v>#DIV/0!</v>
      </c>
    </row>
    <row r="65" spans="1:6" ht="12.75">
      <c r="A65" s="28" t="s">
        <v>29</v>
      </c>
      <c r="B65" s="8" t="s">
        <v>30</v>
      </c>
      <c r="C65" s="19">
        <f>C66</f>
        <v>12</v>
      </c>
      <c r="D65" s="19">
        <f>D66</f>
        <v>12</v>
      </c>
      <c r="E65" s="19">
        <f>E66</f>
        <v>0</v>
      </c>
      <c r="F65" s="19"/>
    </row>
    <row r="66" spans="1:6" ht="27" customHeight="1">
      <c r="A66" s="26" t="s">
        <v>153</v>
      </c>
      <c r="B66" s="21" t="s">
        <v>4</v>
      </c>
      <c r="C66" s="22">
        <v>12</v>
      </c>
      <c r="D66" s="22">
        <v>12</v>
      </c>
      <c r="E66" s="23">
        <f>C66-D66</f>
        <v>0</v>
      </c>
      <c r="F66" s="24">
        <f>D66/C66*100</f>
        <v>100</v>
      </c>
    </row>
    <row r="67" spans="1:6" ht="12.75">
      <c r="A67" s="28" t="s">
        <v>63</v>
      </c>
      <c r="B67" s="8" t="s">
        <v>64</v>
      </c>
      <c r="C67" s="19">
        <f>C68+C69+C70+C71+C72+C73+C74+C75+C76+C77</f>
        <v>85091.3</v>
      </c>
      <c r="D67" s="19">
        <f>D68+D69+D70+D71+D72+D73+D74+D75+D76+D77</f>
        <v>85091.3</v>
      </c>
      <c r="E67" s="19">
        <f>SUM(E72:E80)</f>
        <v>0</v>
      </c>
      <c r="F67" s="19"/>
    </row>
    <row r="68" spans="1:6" ht="12.75">
      <c r="A68" s="26" t="s">
        <v>181</v>
      </c>
      <c r="B68" s="21" t="s">
        <v>119</v>
      </c>
      <c r="C68" s="25">
        <v>46.6</v>
      </c>
      <c r="D68" s="25">
        <v>46.6</v>
      </c>
      <c r="E68" s="23">
        <f>C68-D68</f>
        <v>0</v>
      </c>
      <c r="F68" s="24">
        <f>D68/C68*100</f>
        <v>100</v>
      </c>
    </row>
    <row r="69" spans="1:6" ht="12.75">
      <c r="A69" s="26" t="s">
        <v>189</v>
      </c>
      <c r="B69" s="21" t="s">
        <v>119</v>
      </c>
      <c r="C69" s="25">
        <v>886.3</v>
      </c>
      <c r="D69" s="25">
        <v>886.3</v>
      </c>
      <c r="E69" s="23">
        <f>C69-D69</f>
        <v>0</v>
      </c>
      <c r="F69" s="24">
        <f>D69/C69*100</f>
        <v>100</v>
      </c>
    </row>
    <row r="70" spans="1:6" ht="12.75" hidden="1">
      <c r="A70" s="26" t="s">
        <v>154</v>
      </c>
      <c r="B70" s="21" t="s">
        <v>78</v>
      </c>
      <c r="C70" s="25">
        <v>0</v>
      </c>
      <c r="D70" s="25">
        <v>0</v>
      </c>
      <c r="E70" s="23">
        <f>C70-D70</f>
        <v>0</v>
      </c>
      <c r="F70" s="24" t="e">
        <f>D70/C70*100</f>
        <v>#DIV/0!</v>
      </c>
    </row>
    <row r="71" spans="1:6" ht="12.75">
      <c r="A71" s="26" t="s">
        <v>155</v>
      </c>
      <c r="B71" s="21" t="s">
        <v>78</v>
      </c>
      <c r="C71" s="25">
        <v>3800</v>
      </c>
      <c r="D71" s="25">
        <v>3800</v>
      </c>
      <c r="E71" s="23">
        <f>C71-D71</f>
        <v>0</v>
      </c>
      <c r="F71" s="24">
        <f>D71/C71*100</f>
        <v>100</v>
      </c>
    </row>
    <row r="72" spans="1:6" ht="12.75">
      <c r="A72" s="26" t="s">
        <v>128</v>
      </c>
      <c r="B72" s="21" t="s">
        <v>78</v>
      </c>
      <c r="C72" s="25">
        <v>770</v>
      </c>
      <c r="D72" s="25">
        <v>770</v>
      </c>
      <c r="E72" s="23">
        <f aca="true" t="shared" si="3" ref="E72:E80">C72-D72</f>
        <v>0</v>
      </c>
      <c r="F72" s="24">
        <f aca="true" t="shared" si="4" ref="F72:F80">D72/C72*100</f>
        <v>100</v>
      </c>
    </row>
    <row r="73" spans="1:6" ht="12.75" hidden="1">
      <c r="A73" s="26" t="s">
        <v>98</v>
      </c>
      <c r="B73" s="21" t="s">
        <v>78</v>
      </c>
      <c r="C73" s="25">
        <v>0</v>
      </c>
      <c r="D73" s="25">
        <v>0</v>
      </c>
      <c r="E73" s="23">
        <f>C73-D73</f>
        <v>0</v>
      </c>
      <c r="F73" s="24" t="e">
        <f>D73/C73*100</f>
        <v>#DIV/0!</v>
      </c>
    </row>
    <row r="74" spans="1:6" ht="12.75">
      <c r="A74" s="26" t="s">
        <v>129</v>
      </c>
      <c r="B74" s="21" t="s">
        <v>78</v>
      </c>
      <c r="C74" s="25">
        <v>857.4</v>
      </c>
      <c r="D74" s="25">
        <v>857.4</v>
      </c>
      <c r="E74" s="23"/>
      <c r="F74" s="24">
        <f t="shared" si="4"/>
        <v>100</v>
      </c>
    </row>
    <row r="75" spans="1:6" ht="16.5" customHeight="1">
      <c r="A75" s="26" t="s">
        <v>190</v>
      </c>
      <c r="B75" s="21" t="s">
        <v>191</v>
      </c>
      <c r="C75" s="22">
        <v>78606</v>
      </c>
      <c r="D75" s="22">
        <v>78606</v>
      </c>
      <c r="E75" s="23">
        <f t="shared" si="3"/>
        <v>0</v>
      </c>
      <c r="F75" s="24">
        <f t="shared" si="4"/>
        <v>100</v>
      </c>
    </row>
    <row r="76" spans="1:6" ht="12.75" hidden="1">
      <c r="A76" s="26" t="s">
        <v>100</v>
      </c>
      <c r="B76" s="21" t="s">
        <v>99</v>
      </c>
      <c r="C76" s="22">
        <v>0</v>
      </c>
      <c r="D76" s="22">
        <v>0</v>
      </c>
      <c r="E76" s="23">
        <f>C76-D76</f>
        <v>0</v>
      </c>
      <c r="F76" s="24" t="e">
        <f>D76/C76*100</f>
        <v>#DIV/0!</v>
      </c>
    </row>
    <row r="77" spans="1:6" ht="12.75">
      <c r="A77" s="26" t="s">
        <v>130</v>
      </c>
      <c r="B77" s="21" t="s">
        <v>77</v>
      </c>
      <c r="C77" s="22">
        <v>125</v>
      </c>
      <c r="D77" s="22">
        <v>125</v>
      </c>
      <c r="E77" s="23">
        <f t="shared" si="3"/>
        <v>0</v>
      </c>
      <c r="F77" s="24">
        <f t="shared" si="4"/>
        <v>100</v>
      </c>
    </row>
    <row r="78" spans="1:6" ht="12.75" hidden="1">
      <c r="A78" s="26" t="s">
        <v>65</v>
      </c>
      <c r="B78" s="21" t="s">
        <v>9</v>
      </c>
      <c r="C78" s="22">
        <v>0</v>
      </c>
      <c r="D78" s="22">
        <v>0</v>
      </c>
      <c r="E78" s="23">
        <f t="shared" si="3"/>
        <v>0</v>
      </c>
      <c r="F78" s="24" t="e">
        <f t="shared" si="4"/>
        <v>#DIV/0!</v>
      </c>
    </row>
    <row r="79" spans="1:6" ht="12.75" hidden="1">
      <c r="A79" s="26" t="s">
        <v>66</v>
      </c>
      <c r="B79" s="21" t="s">
        <v>61</v>
      </c>
      <c r="C79" s="22">
        <v>0</v>
      </c>
      <c r="D79" s="22">
        <v>0</v>
      </c>
      <c r="E79" s="23">
        <f t="shared" si="3"/>
        <v>0</v>
      </c>
      <c r="F79" s="24" t="e">
        <f t="shared" si="4"/>
        <v>#DIV/0!</v>
      </c>
    </row>
    <row r="80" spans="1:6" ht="12.75" hidden="1">
      <c r="A80" s="26" t="s">
        <v>67</v>
      </c>
      <c r="B80" s="21" t="s">
        <v>173</v>
      </c>
      <c r="C80" s="22">
        <v>0</v>
      </c>
      <c r="D80" s="22">
        <v>0</v>
      </c>
      <c r="E80" s="23">
        <f t="shared" si="3"/>
        <v>0</v>
      </c>
      <c r="F80" s="24" t="e">
        <f t="shared" si="4"/>
        <v>#DIV/0!</v>
      </c>
    </row>
    <row r="81" spans="1:6" ht="14.25" customHeight="1">
      <c r="A81" s="28" t="s">
        <v>31</v>
      </c>
      <c r="B81" s="8" t="s">
        <v>32</v>
      </c>
      <c r="C81" s="19">
        <f>SUM(C82:C86)</f>
        <v>24273.2</v>
      </c>
      <c r="D81" s="19">
        <f>SUM(D82:D86)</f>
        <v>24273.2</v>
      </c>
      <c r="E81" s="19">
        <f>SUM(E82:E86)</f>
        <v>0</v>
      </c>
      <c r="F81" s="19"/>
    </row>
    <row r="82" spans="1:6" ht="12.75" hidden="1">
      <c r="A82" s="20" t="s">
        <v>156</v>
      </c>
      <c r="B82" s="21" t="s">
        <v>157</v>
      </c>
      <c r="C82" s="22">
        <v>0</v>
      </c>
      <c r="D82" s="22">
        <v>0</v>
      </c>
      <c r="E82" s="23">
        <f>C82-D82</f>
        <v>0</v>
      </c>
      <c r="F82" s="24" t="e">
        <f>D82/C82*100</f>
        <v>#DIV/0!</v>
      </c>
    </row>
    <row r="83" spans="1:6" ht="12.75" customHeight="1">
      <c r="A83" s="20" t="s">
        <v>182</v>
      </c>
      <c r="B83" s="21" t="s">
        <v>5</v>
      </c>
      <c r="C83" s="22">
        <v>186.5</v>
      </c>
      <c r="D83" s="22">
        <v>186.5</v>
      </c>
      <c r="E83" s="23">
        <f>C83-D83</f>
        <v>0</v>
      </c>
      <c r="F83" s="24">
        <f>D83/C83*100</f>
        <v>100</v>
      </c>
    </row>
    <row r="84" spans="1:6" ht="73.5">
      <c r="A84" s="20" t="s">
        <v>192</v>
      </c>
      <c r="B84" s="42" t="s">
        <v>193</v>
      </c>
      <c r="C84" s="22">
        <v>21462.7</v>
      </c>
      <c r="D84" s="22">
        <v>21462.7</v>
      </c>
      <c r="E84" s="23">
        <f>C84-D84</f>
        <v>0</v>
      </c>
      <c r="F84" s="24">
        <f>D84/C84*100</f>
        <v>100</v>
      </c>
    </row>
    <row r="85" spans="1:6" ht="73.5">
      <c r="A85" s="20" t="s">
        <v>192</v>
      </c>
      <c r="B85" s="41" t="s">
        <v>194</v>
      </c>
      <c r="C85" s="22">
        <v>2562</v>
      </c>
      <c r="D85" s="22">
        <v>2562</v>
      </c>
      <c r="E85" s="23">
        <f>C85-D85</f>
        <v>0</v>
      </c>
      <c r="F85" s="24">
        <f>D85/C85*100</f>
        <v>100</v>
      </c>
    </row>
    <row r="86" spans="1:6" ht="25.5">
      <c r="A86" s="20" t="s">
        <v>156</v>
      </c>
      <c r="B86" s="21" t="s">
        <v>183</v>
      </c>
      <c r="C86" s="22">
        <v>62</v>
      </c>
      <c r="D86" s="22">
        <v>62</v>
      </c>
      <c r="E86" s="23">
        <f>C86-D86</f>
        <v>0</v>
      </c>
      <c r="F86" s="24">
        <f>D86/C86*100</f>
        <v>100</v>
      </c>
    </row>
    <row r="87" spans="1:6" ht="12.75">
      <c r="A87" s="15" t="s">
        <v>33</v>
      </c>
      <c r="B87" s="16" t="s">
        <v>35</v>
      </c>
      <c r="C87" s="17">
        <f>C88+C92+C100</f>
        <v>6625.5</v>
      </c>
      <c r="D87" s="17">
        <f>D88+D92+D100</f>
        <v>6569</v>
      </c>
      <c r="E87" s="17" t="e">
        <f>E88+E92+E100+#REF!</f>
        <v>#REF!</v>
      </c>
      <c r="F87" s="34">
        <f>D87/C87*100</f>
        <v>99.14723417100596</v>
      </c>
    </row>
    <row r="88" spans="1:6" ht="12.75" hidden="1">
      <c r="A88" s="18" t="s">
        <v>34</v>
      </c>
      <c r="B88" s="8" t="s">
        <v>36</v>
      </c>
      <c r="C88" s="19">
        <f>C89+C90+C91</f>
        <v>0</v>
      </c>
      <c r="D88" s="19">
        <f>D89+D90+D91</f>
        <v>0</v>
      </c>
      <c r="E88" s="19">
        <f>SUM(E89:E89)</f>
        <v>0</v>
      </c>
      <c r="F88" s="19"/>
    </row>
    <row r="89" spans="1:6" ht="12.75" hidden="1">
      <c r="A89" s="26" t="s">
        <v>131</v>
      </c>
      <c r="B89" s="21" t="s">
        <v>5</v>
      </c>
      <c r="C89" s="22">
        <v>0</v>
      </c>
      <c r="D89" s="22">
        <v>0</v>
      </c>
      <c r="E89" s="23">
        <f>C89-D89</f>
        <v>0</v>
      </c>
      <c r="F89" s="24" t="e">
        <f>D89/C89*100</f>
        <v>#DIV/0!</v>
      </c>
    </row>
    <row r="90" spans="1:6" ht="12.75" hidden="1">
      <c r="A90" s="26" t="s">
        <v>158</v>
      </c>
      <c r="B90" s="21" t="s">
        <v>5</v>
      </c>
      <c r="C90" s="22">
        <v>0</v>
      </c>
      <c r="D90" s="22">
        <v>0</v>
      </c>
      <c r="E90" s="23"/>
      <c r="F90" s="24" t="e">
        <f>D90/C90*100</f>
        <v>#DIV/0!</v>
      </c>
    </row>
    <row r="91" spans="1:6" ht="16.5" customHeight="1" hidden="1">
      <c r="A91" s="26" t="s">
        <v>159</v>
      </c>
      <c r="B91" s="21" t="s">
        <v>160</v>
      </c>
      <c r="C91" s="22">
        <v>0</v>
      </c>
      <c r="D91" s="22">
        <v>0</v>
      </c>
      <c r="E91" s="23"/>
      <c r="F91" s="24" t="e">
        <f>D91/C91*100</f>
        <v>#DIV/0!</v>
      </c>
    </row>
    <row r="92" spans="1:6" ht="12.75" hidden="1">
      <c r="A92" s="28" t="s">
        <v>37</v>
      </c>
      <c r="B92" s="8" t="s">
        <v>38</v>
      </c>
      <c r="C92" s="19">
        <f>C93+C94+C95+C96+C97+C98+C99</f>
        <v>0</v>
      </c>
      <c r="D92" s="19">
        <f>D93+D94+D95+D96+D97+D98+D99</f>
        <v>0</v>
      </c>
      <c r="E92" s="19">
        <f>SUM(E98:E99)</f>
        <v>0</v>
      </c>
      <c r="F92" s="19"/>
    </row>
    <row r="93" spans="1:6" ht="12.75" customHeight="1" hidden="1">
      <c r="A93" s="26" t="s">
        <v>161</v>
      </c>
      <c r="B93" s="21" t="s">
        <v>117</v>
      </c>
      <c r="C93" s="22">
        <v>0</v>
      </c>
      <c r="D93" s="22">
        <v>0</v>
      </c>
      <c r="E93" s="23"/>
      <c r="F93" s="24" t="e">
        <f aca="true" t="shared" si="5" ref="F93:F99">D93/C93*100</f>
        <v>#DIV/0!</v>
      </c>
    </row>
    <row r="94" spans="1:6" ht="12.75" customHeight="1" hidden="1">
      <c r="A94" s="26" t="s">
        <v>132</v>
      </c>
      <c r="B94" s="21" t="s">
        <v>117</v>
      </c>
      <c r="C94" s="22"/>
      <c r="D94" s="22"/>
      <c r="E94" s="23"/>
      <c r="F94" s="24" t="e">
        <f t="shared" si="5"/>
        <v>#DIV/0!</v>
      </c>
    </row>
    <row r="95" spans="1:6" ht="12.75" customHeight="1" hidden="1">
      <c r="A95" s="26" t="s">
        <v>133</v>
      </c>
      <c r="B95" s="21" t="s">
        <v>117</v>
      </c>
      <c r="C95" s="22"/>
      <c r="D95" s="22"/>
      <c r="E95" s="23"/>
      <c r="F95" s="24" t="e">
        <f t="shared" si="5"/>
        <v>#DIV/0!</v>
      </c>
    </row>
    <row r="96" spans="1:6" ht="12.75" customHeight="1" hidden="1">
      <c r="A96" s="26" t="s">
        <v>134</v>
      </c>
      <c r="B96" s="21" t="s">
        <v>117</v>
      </c>
      <c r="C96" s="22"/>
      <c r="D96" s="22"/>
      <c r="E96" s="23"/>
      <c r="F96" s="24" t="e">
        <f t="shared" si="5"/>
        <v>#DIV/0!</v>
      </c>
    </row>
    <row r="97" spans="1:6" ht="12.75" customHeight="1" hidden="1">
      <c r="A97" s="26" t="s">
        <v>135</v>
      </c>
      <c r="B97" s="21" t="s">
        <v>117</v>
      </c>
      <c r="C97" s="22"/>
      <c r="D97" s="22"/>
      <c r="E97" s="23"/>
      <c r="F97" s="24" t="e">
        <f t="shared" si="5"/>
        <v>#DIV/0!</v>
      </c>
    </row>
    <row r="98" spans="1:6" ht="40.5" customHeight="1" hidden="1">
      <c r="A98" s="26" t="s">
        <v>136</v>
      </c>
      <c r="B98" s="21" t="s">
        <v>101</v>
      </c>
      <c r="C98" s="22"/>
      <c r="D98" s="22"/>
      <c r="E98" s="23">
        <f>C98-D98</f>
        <v>0</v>
      </c>
      <c r="F98" s="24" t="e">
        <f t="shared" si="5"/>
        <v>#DIV/0!</v>
      </c>
    </row>
    <row r="99" spans="1:6" ht="51.75" hidden="1">
      <c r="A99" s="26" t="s">
        <v>137</v>
      </c>
      <c r="B99" s="21" t="s">
        <v>102</v>
      </c>
      <c r="C99" s="22"/>
      <c r="D99" s="22"/>
      <c r="E99" s="23">
        <f>C99-D99</f>
        <v>0</v>
      </c>
      <c r="F99" s="24" t="e">
        <f t="shared" si="5"/>
        <v>#DIV/0!</v>
      </c>
    </row>
    <row r="100" spans="1:6" s="14" customFormat="1" ht="12.75">
      <c r="A100" s="28" t="s">
        <v>39</v>
      </c>
      <c r="B100" s="12" t="s">
        <v>6</v>
      </c>
      <c r="C100" s="27">
        <f>SUM(C101:C114)</f>
        <v>6625.5</v>
      </c>
      <c r="D100" s="27">
        <f>SUM(D101:D114)</f>
        <v>6569</v>
      </c>
      <c r="E100" s="27">
        <f>SUM(E103:E114)</f>
        <v>56.5</v>
      </c>
      <c r="F100" s="27"/>
    </row>
    <row r="101" spans="1:6" s="14" customFormat="1" ht="12.75">
      <c r="A101" s="26" t="s">
        <v>162</v>
      </c>
      <c r="B101" s="37" t="s">
        <v>6</v>
      </c>
      <c r="C101" s="25">
        <v>739.6</v>
      </c>
      <c r="D101" s="25">
        <v>739.6</v>
      </c>
      <c r="E101" s="24">
        <f>C101-D101</f>
        <v>0</v>
      </c>
      <c r="F101" s="24">
        <f>D101/C101*100</f>
        <v>100</v>
      </c>
    </row>
    <row r="102" spans="1:6" s="14" customFormat="1" ht="12.75">
      <c r="A102" s="26" t="s">
        <v>163</v>
      </c>
      <c r="B102" s="37" t="s">
        <v>7</v>
      </c>
      <c r="C102" s="25">
        <v>275.4</v>
      </c>
      <c r="D102" s="25">
        <v>275.4</v>
      </c>
      <c r="E102" s="24">
        <f>C102-D102</f>
        <v>0</v>
      </c>
      <c r="F102" s="24">
        <f>D102/C102*100</f>
        <v>100</v>
      </c>
    </row>
    <row r="103" spans="1:6" s="14" customFormat="1" ht="12.75">
      <c r="A103" s="26" t="s">
        <v>138</v>
      </c>
      <c r="B103" s="37" t="s">
        <v>6</v>
      </c>
      <c r="C103" s="25">
        <v>1140.5</v>
      </c>
      <c r="D103" s="25">
        <v>1084</v>
      </c>
      <c r="E103" s="24">
        <f aca="true" t="shared" si="6" ref="E103:E114">C103-D103</f>
        <v>56.5</v>
      </c>
      <c r="F103" s="24">
        <f aca="true" t="shared" si="7" ref="F103:F114">D103/C103*100</f>
        <v>95.04603244191145</v>
      </c>
    </row>
    <row r="104" spans="1:6" s="14" customFormat="1" ht="12.75">
      <c r="A104" s="26" t="s">
        <v>139</v>
      </c>
      <c r="B104" s="37" t="s">
        <v>7</v>
      </c>
      <c r="C104" s="25">
        <v>100</v>
      </c>
      <c r="D104" s="25">
        <v>100</v>
      </c>
      <c r="E104" s="24">
        <f t="shared" si="6"/>
        <v>0</v>
      </c>
      <c r="F104" s="24">
        <f t="shared" si="7"/>
        <v>100</v>
      </c>
    </row>
    <row r="105" spans="1:6" s="14" customFormat="1" ht="12.75" hidden="1">
      <c r="A105" s="26" t="s">
        <v>86</v>
      </c>
      <c r="B105" s="37" t="s">
        <v>7</v>
      </c>
      <c r="C105" s="25">
        <v>0</v>
      </c>
      <c r="D105" s="25">
        <v>0</v>
      </c>
      <c r="E105" s="24">
        <f>C105-D105</f>
        <v>0</v>
      </c>
      <c r="F105" s="24" t="e">
        <f>D105/C105*100</f>
        <v>#DIV/0!</v>
      </c>
    </row>
    <row r="106" spans="1:6" s="14" customFormat="1" ht="12.75">
      <c r="A106" s="26" t="s">
        <v>168</v>
      </c>
      <c r="B106" s="37" t="s">
        <v>7</v>
      </c>
      <c r="C106" s="25">
        <v>1200</v>
      </c>
      <c r="D106" s="25">
        <v>1200</v>
      </c>
      <c r="E106" s="24">
        <f>C106-D106</f>
        <v>0</v>
      </c>
      <c r="F106" s="24">
        <f>D106/C106*100</f>
        <v>100</v>
      </c>
    </row>
    <row r="107" spans="1:6" s="14" customFormat="1" ht="12.75">
      <c r="A107" s="26" t="s">
        <v>140</v>
      </c>
      <c r="B107" s="37" t="s">
        <v>8</v>
      </c>
      <c r="C107" s="25">
        <v>5</v>
      </c>
      <c r="D107" s="25">
        <v>5</v>
      </c>
      <c r="E107" s="24">
        <f t="shared" si="6"/>
        <v>0</v>
      </c>
      <c r="F107" s="24">
        <f t="shared" si="7"/>
        <v>100</v>
      </c>
    </row>
    <row r="108" spans="1:6" s="14" customFormat="1" ht="12.75" hidden="1">
      <c r="A108" s="26" t="s">
        <v>164</v>
      </c>
      <c r="B108" s="37" t="s">
        <v>165</v>
      </c>
      <c r="C108" s="25">
        <v>0</v>
      </c>
      <c r="D108" s="25">
        <v>0</v>
      </c>
      <c r="E108" s="24">
        <f t="shared" si="6"/>
        <v>0</v>
      </c>
      <c r="F108" s="24" t="e">
        <f t="shared" si="7"/>
        <v>#DIV/0!</v>
      </c>
    </row>
    <row r="109" spans="1:6" s="14" customFormat="1" ht="25.5">
      <c r="A109" s="26" t="s">
        <v>141</v>
      </c>
      <c r="B109" s="37" t="s">
        <v>118</v>
      </c>
      <c r="C109" s="25">
        <v>2379.2</v>
      </c>
      <c r="D109" s="25">
        <v>2379.2</v>
      </c>
      <c r="E109" s="24">
        <f t="shared" si="6"/>
        <v>0</v>
      </c>
      <c r="F109" s="24">
        <f t="shared" si="7"/>
        <v>100</v>
      </c>
    </row>
    <row r="110" spans="1:6" s="14" customFormat="1" ht="12.75">
      <c r="A110" s="26" t="s">
        <v>142</v>
      </c>
      <c r="B110" s="37" t="s">
        <v>119</v>
      </c>
      <c r="C110" s="25">
        <v>136</v>
      </c>
      <c r="D110" s="25">
        <v>136</v>
      </c>
      <c r="E110" s="24">
        <f t="shared" si="6"/>
        <v>0</v>
      </c>
      <c r="F110" s="24">
        <f t="shared" si="7"/>
        <v>100</v>
      </c>
    </row>
    <row r="111" spans="1:6" s="14" customFormat="1" ht="12.75">
      <c r="A111" s="26" t="s">
        <v>143</v>
      </c>
      <c r="B111" s="37" t="s">
        <v>119</v>
      </c>
      <c r="C111" s="25">
        <v>350.2</v>
      </c>
      <c r="D111" s="25">
        <v>350.2</v>
      </c>
      <c r="E111" s="24">
        <f t="shared" si="6"/>
        <v>0</v>
      </c>
      <c r="F111" s="24">
        <f t="shared" si="7"/>
        <v>100</v>
      </c>
    </row>
    <row r="112" spans="1:6" s="14" customFormat="1" ht="25.5">
      <c r="A112" s="26" t="s">
        <v>166</v>
      </c>
      <c r="B112" s="37" t="s">
        <v>167</v>
      </c>
      <c r="C112" s="25">
        <v>299.6</v>
      </c>
      <c r="D112" s="25">
        <v>299.6</v>
      </c>
      <c r="E112" s="24">
        <f t="shared" si="6"/>
        <v>0</v>
      </c>
      <c r="F112" s="24">
        <f t="shared" si="7"/>
        <v>100</v>
      </c>
    </row>
    <row r="113" spans="1:6" ht="12.75">
      <c r="A113" s="20" t="s">
        <v>104</v>
      </c>
      <c r="B113" s="21" t="s">
        <v>96</v>
      </c>
      <c r="C113" s="22">
        <v>0</v>
      </c>
      <c r="D113" s="22">
        <v>0</v>
      </c>
      <c r="E113" s="23">
        <f t="shared" si="6"/>
        <v>0</v>
      </c>
      <c r="F113" s="24" t="e">
        <f t="shared" si="7"/>
        <v>#DIV/0!</v>
      </c>
    </row>
    <row r="114" spans="1:6" ht="12.75">
      <c r="A114" s="20" t="s">
        <v>103</v>
      </c>
      <c r="B114" s="21" t="s">
        <v>96</v>
      </c>
      <c r="C114" s="22">
        <v>0</v>
      </c>
      <c r="D114" s="22">
        <v>0</v>
      </c>
      <c r="E114" s="23">
        <f t="shared" si="6"/>
        <v>0</v>
      </c>
      <c r="F114" s="24" t="e">
        <f t="shared" si="7"/>
        <v>#DIV/0!</v>
      </c>
    </row>
    <row r="115" spans="1:6" ht="12.75">
      <c r="A115" s="15" t="s">
        <v>195</v>
      </c>
      <c r="B115" s="16" t="s">
        <v>196</v>
      </c>
      <c r="C115" s="17">
        <f>C116</f>
        <v>10920</v>
      </c>
      <c r="D115" s="17">
        <f>D116</f>
        <v>10920</v>
      </c>
      <c r="E115" s="17">
        <f>E116</f>
        <v>0</v>
      </c>
      <c r="F115" s="34">
        <f>D115/C115*100</f>
        <v>100</v>
      </c>
    </row>
    <row r="116" spans="1:6" ht="12.75">
      <c r="A116" s="18" t="s">
        <v>197</v>
      </c>
      <c r="B116" s="43" t="s">
        <v>198</v>
      </c>
      <c r="C116" s="19">
        <f>C117</f>
        <v>10920</v>
      </c>
      <c r="D116" s="19">
        <f>D117</f>
        <v>10920</v>
      </c>
      <c r="E116" s="29">
        <f>C116-D116</f>
        <v>0</v>
      </c>
      <c r="F116" s="30"/>
    </row>
    <row r="117" spans="1:6" ht="12.75">
      <c r="A117" s="20" t="s">
        <v>199</v>
      </c>
      <c r="B117" s="40" t="s">
        <v>200</v>
      </c>
      <c r="C117" s="22">
        <v>10920</v>
      </c>
      <c r="D117" s="22">
        <v>10920</v>
      </c>
      <c r="E117" s="23">
        <f>C117-D117</f>
        <v>0</v>
      </c>
      <c r="F117" s="24">
        <f>D117/C117*100</f>
        <v>100</v>
      </c>
    </row>
    <row r="118" spans="1:6" ht="12.75">
      <c r="A118" s="15" t="s">
        <v>56</v>
      </c>
      <c r="B118" s="16" t="s">
        <v>57</v>
      </c>
      <c r="C118" s="17">
        <f>C119</f>
        <v>100</v>
      </c>
      <c r="D118" s="17">
        <f>D119</f>
        <v>100</v>
      </c>
      <c r="E118" s="17" t="e">
        <f>E119+#REF!</f>
        <v>#REF!</v>
      </c>
      <c r="F118" s="34">
        <f>D118/C118*100</f>
        <v>100</v>
      </c>
    </row>
    <row r="119" spans="1:6" ht="12.75">
      <c r="A119" s="18" t="s">
        <v>40</v>
      </c>
      <c r="B119" s="8" t="s">
        <v>41</v>
      </c>
      <c r="C119" s="19">
        <f>C120+C121+C122</f>
        <v>100</v>
      </c>
      <c r="D119" s="19">
        <f>D120+D121+D122</f>
        <v>100</v>
      </c>
      <c r="E119" s="19" t="e">
        <f>#REF!+E120+#REF!</f>
        <v>#REF!</v>
      </c>
      <c r="F119" s="19"/>
    </row>
    <row r="120" spans="1:6" ht="12.75">
      <c r="A120" s="20" t="s">
        <v>144</v>
      </c>
      <c r="B120" s="21" t="s">
        <v>120</v>
      </c>
      <c r="C120" s="22">
        <v>100</v>
      </c>
      <c r="D120" s="22">
        <v>100</v>
      </c>
      <c r="E120" s="23">
        <f>C120-D120</f>
        <v>0</v>
      </c>
      <c r="F120" s="24">
        <f>D120/C120*100</f>
        <v>100</v>
      </c>
    </row>
    <row r="121" spans="1:6" ht="12.75" hidden="1">
      <c r="A121" s="20" t="s">
        <v>105</v>
      </c>
      <c r="B121" s="21" t="s">
        <v>10</v>
      </c>
      <c r="C121" s="22"/>
      <c r="D121" s="22"/>
      <c r="E121" s="23"/>
      <c r="F121" s="24" t="e">
        <f>D121/C121*100</f>
        <v>#DIV/0!</v>
      </c>
    </row>
    <row r="122" spans="1:6" ht="12.75" hidden="1">
      <c r="A122" s="20" t="s">
        <v>145</v>
      </c>
      <c r="B122" s="21" t="s">
        <v>41</v>
      </c>
      <c r="C122" s="22">
        <v>0</v>
      </c>
      <c r="D122" s="22">
        <v>0</v>
      </c>
      <c r="E122" s="23"/>
      <c r="F122" s="24" t="e">
        <f>D122/C122*100</f>
        <v>#DIV/0!</v>
      </c>
    </row>
    <row r="123" spans="1:6" ht="12.75">
      <c r="A123" s="15" t="s">
        <v>43</v>
      </c>
      <c r="B123" s="16" t="s">
        <v>201</v>
      </c>
      <c r="C123" s="17">
        <f>C124+C126</f>
        <v>300</v>
      </c>
      <c r="D123" s="17">
        <f>D124+D126</f>
        <v>300</v>
      </c>
      <c r="E123" s="17">
        <f>E124+E126</f>
        <v>0</v>
      </c>
      <c r="F123" s="34">
        <f>D123/C123*100</f>
        <v>100</v>
      </c>
    </row>
    <row r="124" spans="1:6" ht="12.75" hidden="1">
      <c r="A124" s="18" t="s">
        <v>42</v>
      </c>
      <c r="B124" s="8" t="s">
        <v>44</v>
      </c>
      <c r="C124" s="19">
        <f>C125</f>
        <v>0</v>
      </c>
      <c r="D124" s="19">
        <f>D125</f>
        <v>0</v>
      </c>
      <c r="E124" s="19">
        <f>E125</f>
        <v>0</v>
      </c>
      <c r="F124" s="19"/>
    </row>
    <row r="125" spans="1:6" ht="12.75" hidden="1">
      <c r="A125" s="20" t="s">
        <v>106</v>
      </c>
      <c r="B125" s="21" t="s">
        <v>84</v>
      </c>
      <c r="C125" s="22"/>
      <c r="D125" s="22"/>
      <c r="E125" s="23">
        <f>C125-D125</f>
        <v>0</v>
      </c>
      <c r="F125" s="24" t="e">
        <f>D125/C125*100</f>
        <v>#DIV/0!</v>
      </c>
    </row>
    <row r="126" spans="1:6" ht="12.75">
      <c r="A126" s="18" t="s">
        <v>45</v>
      </c>
      <c r="B126" s="8" t="s">
        <v>46</v>
      </c>
      <c r="C126" s="19">
        <f>C127</f>
        <v>300</v>
      </c>
      <c r="D126" s="19">
        <f>D127</f>
        <v>300</v>
      </c>
      <c r="E126" s="19">
        <f>E127</f>
        <v>0</v>
      </c>
      <c r="F126" s="19"/>
    </row>
    <row r="127" spans="1:6" ht="12.75">
      <c r="A127" s="20" t="s">
        <v>146</v>
      </c>
      <c r="B127" s="21" t="s">
        <v>174</v>
      </c>
      <c r="C127" s="22">
        <v>300</v>
      </c>
      <c r="D127" s="22">
        <v>300</v>
      </c>
      <c r="E127" s="23">
        <f>C127-D127</f>
        <v>0</v>
      </c>
      <c r="F127" s="24">
        <f>D127/C127*100</f>
        <v>100</v>
      </c>
    </row>
    <row r="128" spans="1:6" ht="12.75" hidden="1">
      <c r="A128" s="15" t="s">
        <v>47</v>
      </c>
      <c r="B128" s="16" t="s">
        <v>49</v>
      </c>
      <c r="C128" s="17">
        <f aca="true" t="shared" si="8" ref="C128:E129">C129</f>
        <v>0</v>
      </c>
      <c r="D128" s="17">
        <f t="shared" si="8"/>
        <v>0</v>
      </c>
      <c r="E128" s="17">
        <f t="shared" si="8"/>
        <v>0</v>
      </c>
      <c r="F128" s="17"/>
    </row>
    <row r="129" spans="1:6" ht="12.75" hidden="1">
      <c r="A129" s="18" t="s">
        <v>48</v>
      </c>
      <c r="B129" s="8" t="s">
        <v>50</v>
      </c>
      <c r="C129" s="19">
        <f t="shared" si="8"/>
        <v>0</v>
      </c>
      <c r="D129" s="19">
        <f t="shared" si="8"/>
        <v>0</v>
      </c>
      <c r="E129" s="19">
        <f t="shared" si="8"/>
        <v>0</v>
      </c>
      <c r="F129" s="19"/>
    </row>
    <row r="130" spans="1:6" ht="12.75" hidden="1">
      <c r="A130" s="20" t="s">
        <v>68</v>
      </c>
      <c r="B130" s="21" t="s">
        <v>11</v>
      </c>
      <c r="C130" s="22">
        <v>0</v>
      </c>
      <c r="D130" s="22">
        <v>0</v>
      </c>
      <c r="E130" s="23">
        <f>C130-D130</f>
        <v>0</v>
      </c>
      <c r="F130" s="24"/>
    </row>
    <row r="131" spans="1:6" ht="12.75" hidden="1">
      <c r="A131" s="15" t="s">
        <v>51</v>
      </c>
      <c r="B131" s="16" t="s">
        <v>18</v>
      </c>
      <c r="C131" s="17">
        <f aca="true" t="shared" si="9" ref="C131:E132">C132</f>
        <v>0</v>
      </c>
      <c r="D131" s="17">
        <f t="shared" si="9"/>
        <v>0</v>
      </c>
      <c r="E131" s="17">
        <f t="shared" si="9"/>
        <v>0</v>
      </c>
      <c r="F131" s="17"/>
    </row>
    <row r="132" spans="1:6" ht="12.75" hidden="1">
      <c r="A132" s="18" t="s">
        <v>52</v>
      </c>
      <c r="B132" s="8" t="s">
        <v>18</v>
      </c>
      <c r="C132" s="19">
        <f t="shared" si="9"/>
        <v>0</v>
      </c>
      <c r="D132" s="19">
        <f t="shared" si="9"/>
        <v>0</v>
      </c>
      <c r="E132" s="19">
        <f t="shared" si="9"/>
        <v>0</v>
      </c>
      <c r="F132" s="19"/>
    </row>
    <row r="133" spans="1:6" ht="12.75" hidden="1">
      <c r="A133" s="20" t="s">
        <v>12</v>
      </c>
      <c r="B133" s="21" t="s">
        <v>13</v>
      </c>
      <c r="C133" s="22">
        <f>0/1000</f>
        <v>0</v>
      </c>
      <c r="D133" s="22">
        <f>0/1000</f>
        <v>0</v>
      </c>
      <c r="E133" s="23">
        <f>C133-D133</f>
        <v>0</v>
      </c>
      <c r="F133" s="24"/>
    </row>
    <row r="134" ht="12.75" hidden="1"/>
  </sheetData>
  <sheetProtection/>
  <mergeCells count="3">
    <mergeCell ref="A3:D3"/>
    <mergeCell ref="A1:F1"/>
    <mergeCell ref="D4:F4"/>
  </mergeCells>
  <conditionalFormatting sqref="C6:D30 B50:B51 B65 B81 B87:B88 B67 B118:B119 B115 B123:B124 B126 B128:B129 B131:B132 B7 B53 B39 B62:B63 B34:B37 B57 B92 B100">
    <cfRule type="expression" priority="3" dxfId="6" stopIfTrue="1">
      <formula>$B6</formula>
    </cfRule>
  </conditionalFormatting>
  <conditionalFormatting sqref="B9">
    <cfRule type="expression" priority="6" dxfId="6" stopIfTrue="1">
      <formula>$B35</formula>
    </cfRule>
  </conditionalFormatting>
  <conditionalFormatting sqref="B23:B31">
    <cfRule type="expression" priority="4" dxfId="6" stopIfTrue="1">
      <formula>#REF!</formula>
    </cfRule>
  </conditionalFormatting>
  <conditionalFormatting sqref="B32">
    <cfRule type="expression" priority="5" dxfId="6" stopIfTrue="1">
      <formula>#REF!</formula>
    </cfRule>
  </conditionalFormatting>
  <conditionalFormatting sqref="B8 B10">
    <cfRule type="expression" priority="7" dxfId="6" stopIfTrue="1">
      <formula>#REF!</formula>
    </cfRule>
  </conditionalFormatting>
  <conditionalFormatting sqref="B11:B22">
    <cfRule type="expression" priority="8" dxfId="6" stopIfTrue="1">
      <formula>#REF!</formula>
    </cfRule>
  </conditionalFormatting>
  <printOptions/>
  <pageMargins left="0.3937007874015748" right="0.1968503937007874" top="0.3937007874015748" bottom="0.3937007874015748" header="0.31496062992125984" footer="0.31496062992125984"/>
  <pageSetup blackAndWhite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Наталья</cp:lastModifiedBy>
  <cp:lastPrinted>2022-11-11T08:27:54Z</cp:lastPrinted>
  <dcterms:created xsi:type="dcterms:W3CDTF">2011-10-01T08:02:52Z</dcterms:created>
  <dcterms:modified xsi:type="dcterms:W3CDTF">2023-11-15T08:34:35Z</dcterms:modified>
  <cp:category/>
  <cp:version/>
  <cp:contentType/>
  <cp:contentStatus/>
</cp:coreProperties>
</file>